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985" yWindow="-135" windowWidth="19395" windowHeight="7605"/>
  </bookViews>
  <sheets>
    <sheet name="利润" sheetId="3" r:id="rId1"/>
    <sheet name="Strangle" sheetId="1" r:id="rId2"/>
    <sheet name="说明" sheetId="2" r:id="rId3"/>
  </sheets>
  <calcPr calcId="145621"/>
</workbook>
</file>

<file path=xl/calcChain.xml><?xml version="1.0" encoding="utf-8"?>
<calcChain xmlns="http://schemas.openxmlformats.org/spreadsheetml/2006/main">
  <c r="B4" i="3" l="1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3" i="3"/>
  <c r="C34" i="1"/>
  <c r="C35" i="1" s="1"/>
  <c r="F13" i="1" l="1"/>
  <c r="F10" i="1"/>
  <c r="F8" i="1"/>
  <c r="F7" i="1"/>
  <c r="F4" i="1"/>
  <c r="A1" i="3" l="1"/>
  <c r="F23" i="1"/>
  <c r="E3" i="1" s="1"/>
  <c r="C23" i="1"/>
  <c r="B3" i="1" s="1"/>
  <c r="C19" i="1"/>
  <c r="C5" i="1"/>
  <c r="C24" i="1"/>
  <c r="F11" i="1"/>
  <c r="F24" i="1"/>
  <c r="D24" i="1"/>
  <c r="C11" i="1"/>
  <c r="F5" i="1"/>
  <c r="F19" i="1"/>
  <c r="C28" i="1"/>
  <c r="F16" i="1"/>
  <c r="D28" i="1" l="1"/>
  <c r="F28" i="1"/>
  <c r="C16" i="1"/>
  <c r="F26" i="1"/>
  <c r="F29" i="1"/>
  <c r="F30" i="1" s="1"/>
  <c r="C26" i="1"/>
  <c r="C29" i="1" s="1"/>
  <c r="C30" i="1" s="1"/>
  <c r="C32" i="1" s="1"/>
  <c r="D29" i="1"/>
  <c r="C33" i="1" l="1"/>
  <c r="J1" i="3" s="1"/>
</calcChain>
</file>

<file path=xl/sharedStrings.xml><?xml version="1.0" encoding="utf-8"?>
<sst xmlns="http://schemas.openxmlformats.org/spreadsheetml/2006/main" count="68" uniqueCount="43">
  <si>
    <t>Actual/365 (Fixed)</t>
  </si>
  <si>
    <t>Vanilla</t>
  </si>
  <si>
    <t>NPV</t>
    <phoneticPr fontId="1" type="noConversion"/>
  </si>
  <si>
    <t>估值日</t>
    <phoneticPr fontId="1" type="noConversion"/>
  </si>
  <si>
    <t>估值日设定</t>
    <phoneticPr fontId="1" type="noConversion"/>
  </si>
  <si>
    <t>清算日</t>
    <phoneticPr fontId="1" type="noConversion"/>
  </si>
  <si>
    <t>交易日历</t>
    <phoneticPr fontId="1" type="noConversion"/>
  </si>
  <si>
    <t>波动率</t>
    <phoneticPr fontId="1" type="noConversion"/>
  </si>
  <si>
    <t>日期计数</t>
    <phoneticPr fontId="1" type="noConversion"/>
  </si>
  <si>
    <t>波动率对象</t>
    <phoneticPr fontId="1" type="noConversion"/>
  </si>
  <si>
    <t>标的股票当前股价</t>
    <phoneticPr fontId="1" type="noConversion"/>
  </si>
  <si>
    <t>无风险利率</t>
    <phoneticPr fontId="1" type="noConversion"/>
  </si>
  <si>
    <t>红利</t>
    <phoneticPr fontId="1" type="noConversion"/>
  </si>
  <si>
    <t>随机过程对象</t>
    <phoneticPr fontId="1" type="noConversion"/>
  </si>
  <si>
    <t>交易类型</t>
    <phoneticPr fontId="1" type="noConversion"/>
  </si>
  <si>
    <t>期权类型</t>
    <phoneticPr fontId="1" type="noConversion"/>
  </si>
  <si>
    <t>敲定价格</t>
    <phoneticPr fontId="1" type="noConversion"/>
  </si>
  <si>
    <t>定价引擎类型</t>
    <phoneticPr fontId="1" type="noConversion"/>
  </si>
  <si>
    <t>定价引擎</t>
    <phoneticPr fontId="1" type="noConversion"/>
  </si>
  <si>
    <t>欧式期权对象</t>
    <phoneticPr fontId="1" type="noConversion"/>
  </si>
  <si>
    <t>设定引擎</t>
    <phoneticPr fontId="1" type="noConversion"/>
  </si>
  <si>
    <t>敲定交易对象</t>
    <phoneticPr fontId="1" type="noConversion"/>
  </si>
  <si>
    <t>行权日期</t>
    <phoneticPr fontId="1" type="noConversion"/>
  </si>
  <si>
    <t>行权对象</t>
    <phoneticPr fontId="1" type="noConversion"/>
  </si>
  <si>
    <t>Call</t>
  </si>
  <si>
    <t>ADE</t>
  </si>
  <si>
    <t>UnitedStates::NYSE</t>
    <phoneticPr fontId="1" type="noConversion"/>
  </si>
  <si>
    <t>初始投资</t>
    <phoneticPr fontId="1" type="noConversion"/>
  </si>
  <si>
    <r>
      <rPr>
        <b/>
        <sz val="11"/>
        <color theme="0"/>
        <rFont val="宋体"/>
        <family val="3"/>
        <charset val="134"/>
      </rPr>
      <t>期权交易策略名称</t>
    </r>
    <phoneticPr fontId="1" type="noConversion"/>
  </si>
  <si>
    <r>
      <rPr>
        <b/>
        <sz val="11"/>
        <color theme="0"/>
        <rFont val="宋体"/>
        <family val="3"/>
        <charset val="134"/>
      </rPr>
      <t>组成部分</t>
    </r>
    <phoneticPr fontId="1" type="noConversion"/>
  </si>
  <si>
    <t>Bear spread</t>
    <phoneticPr fontId="11" type="noConversion"/>
  </si>
  <si>
    <t>Put</t>
  </si>
  <si>
    <r>
      <t xml:space="preserve">long call+short call,long call strike </t>
    </r>
    <r>
      <rPr>
        <sz val="11"/>
        <color theme="1"/>
        <rFont val="宋体"/>
        <family val="3"/>
        <charset val="134"/>
        <scheme val="minor"/>
      </rPr>
      <t>较大</t>
    </r>
    <phoneticPr fontId="11" type="noConversion"/>
  </si>
  <si>
    <t>横坐标</t>
    <phoneticPr fontId="1" type="noConversion"/>
  </si>
  <si>
    <t>行权日期时的股价</t>
    <phoneticPr fontId="1" type="noConversion"/>
  </si>
  <si>
    <t>纵坐标</t>
    <phoneticPr fontId="1" type="noConversion"/>
  </si>
  <si>
    <t>在行权日期的利润</t>
    <phoneticPr fontId="1" type="noConversion"/>
  </si>
  <si>
    <t>股价</t>
    <phoneticPr fontId="1" type="noConversion"/>
  </si>
  <si>
    <t>利润</t>
    <phoneticPr fontId="1" type="noConversion"/>
  </si>
  <si>
    <t>Strike1</t>
    <phoneticPr fontId="1" type="noConversion"/>
  </si>
  <si>
    <t>Strike2</t>
    <phoneticPr fontId="1" type="noConversion"/>
  </si>
  <si>
    <t>时间长度</t>
    <phoneticPr fontId="1" type="noConversion"/>
  </si>
  <si>
    <t>投资终值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</si>
</sst>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.0000"/>
    <numFmt numFmtId="177" formatCode="_(* #,##0.00_);_(* \(#,##0.00\);_(* &quot;-&quot;??_);_(@_)"/>
  </numFmts>
  <fonts count="16" x14ac:knownFonts="1"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1"/>
      <color theme="0"/>
      <name val="Arial"/>
      <family val="2"/>
    </font>
    <font>
      <b/>
      <sz val="11"/>
      <color theme="0"/>
      <name val="宋体"/>
      <family val="3"/>
      <charset val="134"/>
    </font>
    <font>
      <sz val="10"/>
      <name val="Arial"/>
      <family val="2"/>
    </font>
    <font>
      <b/>
      <sz val="10"/>
      <name val="Arial"/>
      <family val="2"/>
    </font>
    <font>
      <sz val="10"/>
      <name val="MS Sans Serif"/>
    </font>
    <font>
      <b/>
      <sz val="12"/>
      <color indexed="9"/>
      <name val="Arial"/>
      <family val="2"/>
    </font>
    <font>
      <sz val="11"/>
      <color theme="1"/>
      <name val="Times New Roman"/>
      <family val="1"/>
    </font>
    <font>
      <sz val="9"/>
      <name val="宋体"/>
      <family val="3"/>
      <charset val="134"/>
      <scheme val="minor"/>
    </font>
    <font>
      <b/>
      <sz val="11"/>
      <color theme="0"/>
      <name val="Times New Roman"/>
      <family val="1"/>
    </font>
    <font>
      <sz val="11"/>
      <color theme="1"/>
      <name val="Arial Unicode MS"/>
      <family val="2"/>
      <charset val="134"/>
    </font>
    <font>
      <sz val="11"/>
      <color theme="1"/>
      <name val="宋体"/>
      <family val="3"/>
      <charset val="134"/>
    </font>
    <font>
      <b/>
      <sz val="11"/>
      <name val="宋体"/>
      <family val="3"/>
      <charset val="134"/>
    </font>
  </fonts>
  <fills count="6">
    <fill>
      <patternFill patternType="none"/>
    </fill>
    <fill>
      <patternFill patternType="gray125"/>
    </fill>
    <fill>
      <patternFill patternType="solid">
        <fgColor rgb="FF233D5B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4" tint="-0.49998474074526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>
      <alignment vertical="center"/>
    </xf>
    <xf numFmtId="0" fontId="6" fillId="0" borderId="0"/>
    <xf numFmtId="177" fontId="6" fillId="0" borderId="0" applyFont="0" applyFill="0" applyBorder="0" applyAlignment="0" applyProtection="0"/>
    <xf numFmtId="0" fontId="8" fillId="0" borderId="0"/>
    <xf numFmtId="9" fontId="6" fillId="0" borderId="0" applyFont="0" applyFill="0" applyBorder="0" applyAlignment="0" applyProtection="0"/>
  </cellStyleXfs>
  <cellXfs count="21">
    <xf numFmtId="0" fontId="0" fillId="0" borderId="0" xfId="0">
      <alignment vertical="center"/>
    </xf>
    <xf numFmtId="0" fontId="0" fillId="0" borderId="0" xfId="0" applyAlignment="1">
      <alignment horizontal="center" vertical="top"/>
    </xf>
    <xf numFmtId="0" fontId="2" fillId="0" borderId="0" xfId="0" applyFont="1">
      <alignment vertical="center"/>
    </xf>
    <xf numFmtId="14" fontId="3" fillId="0" borderId="1" xfId="0" applyNumberFormat="1" applyFont="1" applyBorder="1" applyAlignment="1">
      <alignment horizontal="center" vertical="top"/>
    </xf>
    <xf numFmtId="0" fontId="3" fillId="0" borderId="2" xfId="0" applyFont="1" applyBorder="1" applyAlignment="1">
      <alignment horizontal="center" vertical="top"/>
    </xf>
    <xf numFmtId="0" fontId="3" fillId="0" borderId="0" xfId="0" applyFont="1" applyAlignment="1">
      <alignment horizontal="center" vertical="top"/>
    </xf>
    <xf numFmtId="0" fontId="3" fillId="0" borderId="3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4" fillId="2" borderId="4" xfId="0" applyFont="1" applyFill="1" applyBorder="1">
      <alignment vertical="center"/>
    </xf>
    <xf numFmtId="0" fontId="5" fillId="2" borderId="4" xfId="0" applyFont="1" applyFill="1" applyBorder="1">
      <alignment vertical="center"/>
    </xf>
    <xf numFmtId="0" fontId="10" fillId="0" borderId="0" xfId="0" applyFont="1">
      <alignment vertical="center"/>
    </xf>
    <xf numFmtId="176" fontId="6" fillId="4" borderId="6" xfId="1" applyNumberFormat="1" applyFont="1" applyFill="1" applyBorder="1" applyAlignment="1">
      <alignment horizontal="center"/>
    </xf>
    <xf numFmtId="0" fontId="12" fillId="2" borderId="4" xfId="0" applyFont="1" applyFill="1" applyBorder="1">
      <alignment vertical="center"/>
    </xf>
    <xf numFmtId="0" fontId="13" fillId="0" borderId="0" xfId="0" applyFont="1">
      <alignment vertical="center"/>
    </xf>
    <xf numFmtId="0" fontId="9" fillId="5" borderId="8" xfId="1" applyFont="1" applyFill="1" applyBorder="1"/>
    <xf numFmtId="0" fontId="9" fillId="5" borderId="9" xfId="1" applyFont="1" applyFill="1" applyBorder="1"/>
    <xf numFmtId="14" fontId="14" fillId="0" borderId="1" xfId="0" applyNumberFormat="1" applyFont="1" applyBorder="1" applyAlignment="1">
      <alignment horizontal="center" vertical="top"/>
    </xf>
    <xf numFmtId="0" fontId="14" fillId="0" borderId="2" xfId="0" applyFont="1" applyBorder="1" applyAlignment="1">
      <alignment horizontal="center" vertical="top"/>
    </xf>
    <xf numFmtId="0" fontId="15" fillId="3" borderId="7" xfId="1" applyFont="1" applyFill="1" applyBorder="1" applyAlignment="1">
      <alignment horizontal="center"/>
    </xf>
    <xf numFmtId="176" fontId="15" fillId="3" borderId="10" xfId="1" applyNumberFormat="1" applyFont="1" applyFill="1" applyBorder="1" applyAlignment="1">
      <alignment horizontal="center"/>
    </xf>
    <xf numFmtId="3" fontId="7" fillId="3" borderId="5" xfId="1" applyNumberFormat="1" applyFont="1" applyFill="1" applyBorder="1" applyAlignment="1">
      <alignment horizontal="center"/>
    </xf>
  </cellXfs>
  <cellStyles count="5">
    <cellStyle name="Normal_aaSwpi" xfId="3"/>
    <cellStyle name="百分比 2" xfId="4"/>
    <cellStyle name="常规" xfId="0" builtinId="0"/>
    <cellStyle name="常规 2" xfId="1"/>
    <cellStyle name="千位分隔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autoTitleDeleted val="1"/>
    <c:plotArea>
      <c:layout>
        <c:manualLayout>
          <c:layoutTarget val="inner"/>
          <c:xMode val="edge"/>
          <c:yMode val="edge"/>
          <c:x val="5.0446229833277775E-2"/>
          <c:y val="3.218573492675008E-2"/>
          <c:w val="0.77381209822537778"/>
          <c:h val="0.87994262238500942"/>
        </c:manualLayout>
      </c:layout>
      <c:scatterChart>
        <c:scatterStyle val="lineMarker"/>
        <c:varyColors val="0"/>
        <c:ser>
          <c:idx val="0"/>
          <c:order val="0"/>
          <c:marker>
            <c:symbol val="none"/>
          </c:marker>
          <c:xVal>
            <c:numRef>
              <c:f>利润!$A$3:$A$53</c:f>
              <c:numCache>
                <c:formatCode>#,##0</c:formatCode>
                <c:ptCount val="51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  <c:pt idx="11">
                  <c:v>55</c:v>
                </c:pt>
                <c:pt idx="12">
                  <c:v>60</c:v>
                </c:pt>
                <c:pt idx="13">
                  <c:v>65</c:v>
                </c:pt>
                <c:pt idx="14">
                  <c:v>70</c:v>
                </c:pt>
                <c:pt idx="15">
                  <c:v>75</c:v>
                </c:pt>
                <c:pt idx="16">
                  <c:v>80</c:v>
                </c:pt>
                <c:pt idx="17">
                  <c:v>85</c:v>
                </c:pt>
                <c:pt idx="18">
                  <c:v>90</c:v>
                </c:pt>
                <c:pt idx="19">
                  <c:v>95</c:v>
                </c:pt>
                <c:pt idx="20">
                  <c:v>100</c:v>
                </c:pt>
                <c:pt idx="21">
                  <c:v>105</c:v>
                </c:pt>
                <c:pt idx="22">
                  <c:v>110</c:v>
                </c:pt>
                <c:pt idx="23">
                  <c:v>115</c:v>
                </c:pt>
                <c:pt idx="24">
                  <c:v>120</c:v>
                </c:pt>
                <c:pt idx="25">
                  <c:v>125</c:v>
                </c:pt>
                <c:pt idx="26">
                  <c:v>130</c:v>
                </c:pt>
                <c:pt idx="27">
                  <c:v>135</c:v>
                </c:pt>
                <c:pt idx="28">
                  <c:v>140</c:v>
                </c:pt>
                <c:pt idx="29">
                  <c:v>145</c:v>
                </c:pt>
                <c:pt idx="30">
                  <c:v>150</c:v>
                </c:pt>
                <c:pt idx="31">
                  <c:v>155</c:v>
                </c:pt>
                <c:pt idx="32">
                  <c:v>160</c:v>
                </c:pt>
                <c:pt idx="33">
                  <c:v>165</c:v>
                </c:pt>
                <c:pt idx="34">
                  <c:v>170</c:v>
                </c:pt>
                <c:pt idx="35">
                  <c:v>175</c:v>
                </c:pt>
                <c:pt idx="36">
                  <c:v>180</c:v>
                </c:pt>
                <c:pt idx="37">
                  <c:v>185</c:v>
                </c:pt>
                <c:pt idx="38">
                  <c:v>190</c:v>
                </c:pt>
                <c:pt idx="39">
                  <c:v>195</c:v>
                </c:pt>
                <c:pt idx="40">
                  <c:v>200</c:v>
                </c:pt>
                <c:pt idx="41">
                  <c:v>205</c:v>
                </c:pt>
                <c:pt idx="42">
                  <c:v>210</c:v>
                </c:pt>
                <c:pt idx="43">
                  <c:v>215</c:v>
                </c:pt>
                <c:pt idx="44">
                  <c:v>220</c:v>
                </c:pt>
                <c:pt idx="45">
                  <c:v>225</c:v>
                </c:pt>
                <c:pt idx="46">
                  <c:v>230</c:v>
                </c:pt>
                <c:pt idx="47">
                  <c:v>235</c:v>
                </c:pt>
                <c:pt idx="48">
                  <c:v>240</c:v>
                </c:pt>
                <c:pt idx="49">
                  <c:v>245</c:v>
                </c:pt>
                <c:pt idx="50">
                  <c:v>250</c:v>
                </c:pt>
              </c:numCache>
            </c:numRef>
          </c:xVal>
          <c:yVal>
            <c:numRef>
              <c:f>利润!$B$3:$B$53</c:f>
              <c:numCache>
                <c:formatCode>#,##0.0000</c:formatCode>
                <c:ptCount val="51"/>
                <c:pt idx="0">
                  <c:v>98.029554001301733</c:v>
                </c:pt>
                <c:pt idx="1">
                  <c:v>93.029554001301733</c:v>
                </c:pt>
                <c:pt idx="2">
                  <c:v>88.029554001301733</c:v>
                </c:pt>
                <c:pt idx="3">
                  <c:v>83.029554001301733</c:v>
                </c:pt>
                <c:pt idx="4">
                  <c:v>78.029554001301733</c:v>
                </c:pt>
                <c:pt idx="5">
                  <c:v>73.029554001301733</c:v>
                </c:pt>
                <c:pt idx="6">
                  <c:v>68.029554001301733</c:v>
                </c:pt>
                <c:pt idx="7">
                  <c:v>63.029554001301733</c:v>
                </c:pt>
                <c:pt idx="8">
                  <c:v>58.029554001301733</c:v>
                </c:pt>
                <c:pt idx="9">
                  <c:v>53.029554001301733</c:v>
                </c:pt>
                <c:pt idx="10">
                  <c:v>48.029554001301733</c:v>
                </c:pt>
                <c:pt idx="11">
                  <c:v>43.029554001301733</c:v>
                </c:pt>
                <c:pt idx="12">
                  <c:v>38.029554001301733</c:v>
                </c:pt>
                <c:pt idx="13">
                  <c:v>33.029554001301733</c:v>
                </c:pt>
                <c:pt idx="14">
                  <c:v>28.029554001301729</c:v>
                </c:pt>
                <c:pt idx="15">
                  <c:v>23.029554001301729</c:v>
                </c:pt>
                <c:pt idx="16">
                  <c:v>18.029554001301729</c:v>
                </c:pt>
                <c:pt idx="17">
                  <c:v>13.029554001301731</c:v>
                </c:pt>
                <c:pt idx="18">
                  <c:v>8.0295540013017312</c:v>
                </c:pt>
                <c:pt idx="19">
                  <c:v>3.0295540013017312</c:v>
                </c:pt>
                <c:pt idx="20">
                  <c:v>-1.970445998698269</c:v>
                </c:pt>
                <c:pt idx="21">
                  <c:v>-1.970445998698269</c:v>
                </c:pt>
                <c:pt idx="22">
                  <c:v>-1.970445998698269</c:v>
                </c:pt>
                <c:pt idx="23">
                  <c:v>-1.970445998698269</c:v>
                </c:pt>
                <c:pt idx="24">
                  <c:v>-1.970445998698269</c:v>
                </c:pt>
                <c:pt idx="25">
                  <c:v>-1.970445998698269</c:v>
                </c:pt>
                <c:pt idx="26">
                  <c:v>-1.970445998698269</c:v>
                </c:pt>
                <c:pt idx="27">
                  <c:v>-1.970445998698269</c:v>
                </c:pt>
                <c:pt idx="28">
                  <c:v>-1.970445998698269</c:v>
                </c:pt>
                <c:pt idx="29">
                  <c:v>-1.970445998698269</c:v>
                </c:pt>
                <c:pt idx="30">
                  <c:v>-1.970445998698269</c:v>
                </c:pt>
                <c:pt idx="31">
                  <c:v>3.0295540013017312</c:v>
                </c:pt>
                <c:pt idx="32">
                  <c:v>8.0295540013017312</c:v>
                </c:pt>
                <c:pt idx="33">
                  <c:v>13.029554001301731</c:v>
                </c:pt>
                <c:pt idx="34">
                  <c:v>18.029554001301729</c:v>
                </c:pt>
                <c:pt idx="35">
                  <c:v>23.029554001301729</c:v>
                </c:pt>
                <c:pt idx="36">
                  <c:v>28.029554001301729</c:v>
                </c:pt>
                <c:pt idx="37">
                  <c:v>33.029554001301733</c:v>
                </c:pt>
                <c:pt idx="38">
                  <c:v>38.029554001301733</c:v>
                </c:pt>
                <c:pt idx="39">
                  <c:v>43.029554001301733</c:v>
                </c:pt>
                <c:pt idx="40">
                  <c:v>48.029554001301733</c:v>
                </c:pt>
                <c:pt idx="41">
                  <c:v>53.029554001301733</c:v>
                </c:pt>
                <c:pt idx="42">
                  <c:v>58.029554001301733</c:v>
                </c:pt>
                <c:pt idx="43">
                  <c:v>63.029554001301733</c:v>
                </c:pt>
                <c:pt idx="44">
                  <c:v>68.029554001301733</c:v>
                </c:pt>
                <c:pt idx="45">
                  <c:v>73.029554001301733</c:v>
                </c:pt>
                <c:pt idx="46">
                  <c:v>78.029554001301733</c:v>
                </c:pt>
                <c:pt idx="47">
                  <c:v>83.029554001301733</c:v>
                </c:pt>
                <c:pt idx="48">
                  <c:v>88.029554001301733</c:v>
                </c:pt>
                <c:pt idx="49">
                  <c:v>93.029554001301733</c:v>
                </c:pt>
                <c:pt idx="50">
                  <c:v>98.029554001301733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2345984"/>
        <c:axId val="152352640"/>
      </c:scatterChart>
      <c:valAx>
        <c:axId val="152345984"/>
        <c:scaling>
          <c:orientation val="minMax"/>
        </c:scaling>
        <c:delete val="0"/>
        <c:axPos val="b"/>
        <c:numFmt formatCode="#,##0" sourceLinked="1"/>
        <c:majorTickMark val="out"/>
        <c:minorTickMark val="none"/>
        <c:tickLblPos val="nextTo"/>
        <c:crossAx val="152352640"/>
        <c:crosses val="autoZero"/>
        <c:crossBetween val="midCat"/>
      </c:valAx>
      <c:valAx>
        <c:axId val="152352640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#,##0.0000" sourceLinked="1"/>
        <c:majorTickMark val="out"/>
        <c:minorTickMark val="none"/>
        <c:tickLblPos val="nextTo"/>
        <c:crossAx val="15234598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57491</xdr:colOff>
      <xdr:row>3</xdr:row>
      <xdr:rowOff>134471</xdr:rowOff>
    </xdr:from>
    <xdr:to>
      <xdr:col>7</xdr:col>
      <xdr:colOff>342900</xdr:colOff>
      <xdr:row>22</xdr:row>
      <xdr:rowOff>114300</xdr:rowOff>
    </xdr:to>
    <xdr:graphicFrame macro="">
      <xdr:nvGraphicFramePr>
        <xdr:cNvPr id="2" name="图表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152400</xdr:rowOff>
    </xdr:from>
    <xdr:to>
      <xdr:col>1</xdr:col>
      <xdr:colOff>1771650</xdr:colOff>
      <xdr:row>0</xdr:row>
      <xdr:rowOff>647700</xdr:rowOff>
    </xdr:to>
    <xdr:pic>
      <xdr:nvPicPr>
        <xdr:cNvPr id="1031" name="图片 2" descr="标志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152400"/>
          <a:ext cx="176212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"/>
  <sheetViews>
    <sheetView showGridLines="0" tabSelected="1" zoomScale="115" zoomScaleNormal="115" workbookViewId="0">
      <selection activeCell="A3" sqref="A3"/>
    </sheetView>
  </sheetViews>
  <sheetFormatPr defaultRowHeight="13.5" x14ac:dyDescent="0.15"/>
  <cols>
    <col min="1" max="1" width="11" customWidth="1"/>
    <col min="2" max="2" width="11.5" customWidth="1"/>
    <col min="3" max="3" width="12.25" customWidth="1"/>
    <col min="4" max="4" width="19.875" customWidth="1"/>
    <col min="6" max="6" width="10.375" customWidth="1"/>
  </cols>
  <sheetData>
    <row r="1" spans="1:10" ht="16.5" thickBot="1" x14ac:dyDescent="0.3">
      <c r="A1" s="14" t="str">
        <f>"Strangle ( "&amp; G1 &amp;  " / "  &amp; G2 &amp; ")"</f>
        <v>Strangle ( 100 / 150)</v>
      </c>
      <c r="B1" s="15"/>
      <c r="C1" s="9" t="s">
        <v>33</v>
      </c>
      <c r="D1" s="16" t="s">
        <v>34</v>
      </c>
      <c r="F1" s="9" t="s">
        <v>39</v>
      </c>
      <c r="G1">
        <v>100</v>
      </c>
      <c r="I1" s="9" t="s">
        <v>27</v>
      </c>
      <c r="J1" s="4">
        <f>Strangle!C33</f>
        <v>1.9673691092729673</v>
      </c>
    </row>
    <row r="2" spans="1:10" ht="14.25" customHeight="1" thickBot="1" x14ac:dyDescent="0.2">
      <c r="A2" s="18" t="s">
        <v>37</v>
      </c>
      <c r="B2" s="19" t="s">
        <v>38</v>
      </c>
      <c r="C2" s="9" t="s">
        <v>35</v>
      </c>
      <c r="D2" s="17" t="s">
        <v>36</v>
      </c>
      <c r="F2" s="9" t="s">
        <v>40</v>
      </c>
      <c r="G2">
        <v>150</v>
      </c>
    </row>
    <row r="3" spans="1:10" x14ac:dyDescent="0.2">
      <c r="A3" s="20">
        <v>0</v>
      </c>
      <c r="B3" s="11">
        <f>MAX(A3-$G$2,0)+MAX($G$1-A3,0)-Strangle!$C$35</f>
        <v>98.029554001301733</v>
      </c>
    </row>
    <row r="4" spans="1:10" x14ac:dyDescent="0.2">
      <c r="A4" s="20">
        <v>5</v>
      </c>
      <c r="B4" s="11">
        <f>MAX(A4-$G$2,0)+MAX($G$1-A4,0)-Strangle!$C$35</f>
        <v>93.029554001301733</v>
      </c>
    </row>
    <row r="5" spans="1:10" x14ac:dyDescent="0.2">
      <c r="A5" s="20">
        <v>10</v>
      </c>
      <c r="B5" s="11">
        <f>MAX(A5-$G$2,0)+MAX($G$1-A5,0)-Strangle!$C$35</f>
        <v>88.029554001301733</v>
      </c>
    </row>
    <row r="6" spans="1:10" x14ac:dyDescent="0.2">
      <c r="A6" s="20">
        <v>15</v>
      </c>
      <c r="B6" s="11">
        <f>MAX(A6-$G$2,0)+MAX($G$1-A6,0)-Strangle!$C$35</f>
        <v>83.029554001301733</v>
      </c>
    </row>
    <row r="7" spans="1:10" x14ac:dyDescent="0.2">
      <c r="A7" s="20">
        <v>20</v>
      </c>
      <c r="B7" s="11">
        <f>MAX(A7-$G$2,0)+MAX($G$1-A7,0)-Strangle!$C$35</f>
        <v>78.029554001301733</v>
      </c>
    </row>
    <row r="8" spans="1:10" x14ac:dyDescent="0.2">
      <c r="A8" s="20">
        <v>25</v>
      </c>
      <c r="B8" s="11">
        <f>MAX(A8-$G$2,0)+MAX($G$1-A8,0)-Strangle!$C$35</f>
        <v>73.029554001301733</v>
      </c>
    </row>
    <row r="9" spans="1:10" x14ac:dyDescent="0.2">
      <c r="A9" s="20">
        <v>30</v>
      </c>
      <c r="B9" s="11">
        <f>MAX(A9-$G$2,0)+MAX($G$1-A9,0)-Strangle!$C$35</f>
        <v>68.029554001301733</v>
      </c>
    </row>
    <row r="10" spans="1:10" x14ac:dyDescent="0.2">
      <c r="A10" s="20">
        <v>35</v>
      </c>
      <c r="B10" s="11">
        <f>MAX(A10-$G$2,0)+MAX($G$1-A10,0)-Strangle!$C$35</f>
        <v>63.029554001301733</v>
      </c>
    </row>
    <row r="11" spans="1:10" x14ac:dyDescent="0.2">
      <c r="A11" s="20">
        <v>40</v>
      </c>
      <c r="B11" s="11">
        <f>MAX(A11-$G$2,0)+MAX($G$1-A11,0)-Strangle!$C$35</f>
        <v>58.029554001301733</v>
      </c>
    </row>
    <row r="12" spans="1:10" x14ac:dyDescent="0.2">
      <c r="A12" s="20">
        <v>45</v>
      </c>
      <c r="B12" s="11">
        <f>MAX(A12-$G$2,0)+MAX($G$1-A12,0)-Strangle!$C$35</f>
        <v>53.029554001301733</v>
      </c>
    </row>
    <row r="13" spans="1:10" x14ac:dyDescent="0.2">
      <c r="A13" s="20">
        <v>50</v>
      </c>
      <c r="B13" s="11">
        <f>MAX(A13-$G$2,0)+MAX($G$1-A13,0)-Strangle!$C$35</f>
        <v>48.029554001301733</v>
      </c>
    </row>
    <row r="14" spans="1:10" x14ac:dyDescent="0.2">
      <c r="A14" s="20">
        <v>55</v>
      </c>
      <c r="B14" s="11">
        <f>MAX(A14-$G$2,0)+MAX($G$1-A14,0)-Strangle!$C$35</f>
        <v>43.029554001301733</v>
      </c>
    </row>
    <row r="15" spans="1:10" x14ac:dyDescent="0.2">
      <c r="A15" s="20">
        <v>60</v>
      </c>
      <c r="B15" s="11">
        <f>MAX(A15-$G$2,0)+MAX($G$1-A15,0)-Strangle!$C$35</f>
        <v>38.029554001301733</v>
      </c>
    </row>
    <row r="16" spans="1:10" x14ac:dyDescent="0.2">
      <c r="A16" s="20">
        <v>65</v>
      </c>
      <c r="B16" s="11">
        <f>MAX(A16-$G$2,0)+MAX($G$1-A16,0)-Strangle!$C$35</f>
        <v>33.029554001301733</v>
      </c>
    </row>
    <row r="17" spans="1:2" x14ac:dyDescent="0.2">
      <c r="A17" s="20">
        <v>70</v>
      </c>
      <c r="B17" s="11">
        <f>MAX(A17-$G$2,0)+MAX($G$1-A17,0)-Strangle!$C$35</f>
        <v>28.029554001301729</v>
      </c>
    </row>
    <row r="18" spans="1:2" x14ac:dyDescent="0.2">
      <c r="A18" s="20">
        <v>75</v>
      </c>
      <c r="B18" s="11">
        <f>MAX(A18-$G$2,0)+MAX($G$1-A18,0)-Strangle!$C$35</f>
        <v>23.029554001301729</v>
      </c>
    </row>
    <row r="19" spans="1:2" x14ac:dyDescent="0.2">
      <c r="A19" s="20">
        <v>80</v>
      </c>
      <c r="B19" s="11">
        <f>MAX(A19-$G$2,0)+MAX($G$1-A19,0)-Strangle!$C$35</f>
        <v>18.029554001301729</v>
      </c>
    </row>
    <row r="20" spans="1:2" x14ac:dyDescent="0.2">
      <c r="A20" s="20">
        <v>85</v>
      </c>
      <c r="B20" s="11">
        <f>MAX(A20-$G$2,0)+MAX($G$1-A20,0)-Strangle!$C$35</f>
        <v>13.029554001301731</v>
      </c>
    </row>
    <row r="21" spans="1:2" x14ac:dyDescent="0.2">
      <c r="A21" s="20">
        <v>90</v>
      </c>
      <c r="B21" s="11">
        <f>MAX(A21-$G$2,0)+MAX($G$1-A21,0)-Strangle!$C$35</f>
        <v>8.0295540013017312</v>
      </c>
    </row>
    <row r="22" spans="1:2" x14ac:dyDescent="0.2">
      <c r="A22" s="20">
        <v>95</v>
      </c>
      <c r="B22" s="11">
        <f>MAX(A22-$G$2,0)+MAX($G$1-A22,0)-Strangle!$C$35</f>
        <v>3.0295540013017312</v>
      </c>
    </row>
    <row r="23" spans="1:2" x14ac:dyDescent="0.2">
      <c r="A23" s="20">
        <v>100</v>
      </c>
      <c r="B23" s="11">
        <f>MAX(A23-$G$2,0)+MAX($G$1-A23,0)-Strangle!$C$35</f>
        <v>-1.970445998698269</v>
      </c>
    </row>
    <row r="24" spans="1:2" x14ac:dyDescent="0.2">
      <c r="A24" s="20">
        <v>105</v>
      </c>
      <c r="B24" s="11">
        <f>MAX(A24-$G$2,0)+MAX($G$1-A24,0)-Strangle!$C$35</f>
        <v>-1.970445998698269</v>
      </c>
    </row>
    <row r="25" spans="1:2" x14ac:dyDescent="0.2">
      <c r="A25" s="20">
        <v>110</v>
      </c>
      <c r="B25" s="11">
        <f>MAX(A25-$G$2,0)+MAX($G$1-A25,0)-Strangle!$C$35</f>
        <v>-1.970445998698269</v>
      </c>
    </row>
    <row r="26" spans="1:2" x14ac:dyDescent="0.2">
      <c r="A26" s="20">
        <v>115</v>
      </c>
      <c r="B26" s="11">
        <f>MAX(A26-$G$2,0)+MAX($G$1-A26,0)-Strangle!$C$35</f>
        <v>-1.970445998698269</v>
      </c>
    </row>
    <row r="27" spans="1:2" x14ac:dyDescent="0.2">
      <c r="A27" s="20">
        <v>120</v>
      </c>
      <c r="B27" s="11">
        <f>MAX(A27-$G$2,0)+MAX($G$1-A27,0)-Strangle!$C$35</f>
        <v>-1.970445998698269</v>
      </c>
    </row>
    <row r="28" spans="1:2" x14ac:dyDescent="0.2">
      <c r="A28" s="20">
        <v>125</v>
      </c>
      <c r="B28" s="11">
        <f>MAX(A28-$G$2,0)+MAX($G$1-A28,0)-Strangle!$C$35</f>
        <v>-1.970445998698269</v>
      </c>
    </row>
    <row r="29" spans="1:2" x14ac:dyDescent="0.2">
      <c r="A29" s="20">
        <v>130</v>
      </c>
      <c r="B29" s="11">
        <f>MAX(A29-$G$2,0)+MAX($G$1-A29,0)-Strangle!$C$35</f>
        <v>-1.970445998698269</v>
      </c>
    </row>
    <row r="30" spans="1:2" x14ac:dyDescent="0.2">
      <c r="A30" s="20">
        <v>135</v>
      </c>
      <c r="B30" s="11">
        <f>MAX(A30-$G$2,0)+MAX($G$1-A30,0)-Strangle!$C$35</f>
        <v>-1.970445998698269</v>
      </c>
    </row>
    <row r="31" spans="1:2" x14ac:dyDescent="0.2">
      <c r="A31" s="20">
        <v>140</v>
      </c>
      <c r="B31" s="11">
        <f>MAX(A31-$G$2,0)+MAX($G$1-A31,0)-Strangle!$C$35</f>
        <v>-1.970445998698269</v>
      </c>
    </row>
    <row r="32" spans="1:2" x14ac:dyDescent="0.2">
      <c r="A32" s="20">
        <v>145</v>
      </c>
      <c r="B32" s="11">
        <f>MAX(A32-$G$2,0)+MAX($G$1-A32,0)-Strangle!$C$35</f>
        <v>-1.970445998698269</v>
      </c>
    </row>
    <row r="33" spans="1:2" x14ac:dyDescent="0.2">
      <c r="A33" s="20">
        <v>150</v>
      </c>
      <c r="B33" s="11">
        <f>MAX(A33-$G$2,0)+MAX($G$1-A33,0)-Strangle!$C$35</f>
        <v>-1.970445998698269</v>
      </c>
    </row>
    <row r="34" spans="1:2" x14ac:dyDescent="0.2">
      <c r="A34" s="20">
        <v>155</v>
      </c>
      <c r="B34" s="11">
        <f>MAX(A34-$G$2,0)+MAX($G$1-A34,0)-Strangle!$C$35</f>
        <v>3.0295540013017312</v>
      </c>
    </row>
    <row r="35" spans="1:2" x14ac:dyDescent="0.2">
      <c r="A35" s="20">
        <v>160</v>
      </c>
      <c r="B35" s="11">
        <f>MAX(A35-$G$2,0)+MAX($G$1-A35,0)-Strangle!$C$35</f>
        <v>8.0295540013017312</v>
      </c>
    </row>
    <row r="36" spans="1:2" x14ac:dyDescent="0.2">
      <c r="A36" s="20">
        <v>165</v>
      </c>
      <c r="B36" s="11">
        <f>MAX(A36-$G$2,0)+MAX($G$1-A36,0)-Strangle!$C$35</f>
        <v>13.029554001301731</v>
      </c>
    </row>
    <row r="37" spans="1:2" x14ac:dyDescent="0.2">
      <c r="A37" s="20">
        <v>170</v>
      </c>
      <c r="B37" s="11">
        <f>MAX(A37-$G$2,0)+MAX($G$1-A37,0)-Strangle!$C$35</f>
        <v>18.029554001301729</v>
      </c>
    </row>
    <row r="38" spans="1:2" x14ac:dyDescent="0.2">
      <c r="A38" s="20">
        <v>175</v>
      </c>
      <c r="B38" s="11">
        <f>MAX(A38-$G$2,0)+MAX($G$1-A38,0)-Strangle!$C$35</f>
        <v>23.029554001301729</v>
      </c>
    </row>
    <row r="39" spans="1:2" x14ac:dyDescent="0.2">
      <c r="A39" s="20">
        <v>180</v>
      </c>
      <c r="B39" s="11">
        <f>MAX(A39-$G$2,0)+MAX($G$1-A39,0)-Strangle!$C$35</f>
        <v>28.029554001301729</v>
      </c>
    </row>
    <row r="40" spans="1:2" x14ac:dyDescent="0.2">
      <c r="A40" s="20">
        <v>185</v>
      </c>
      <c r="B40" s="11">
        <f>MAX(A40-$G$2,0)+MAX($G$1-A40,0)-Strangle!$C$35</f>
        <v>33.029554001301733</v>
      </c>
    </row>
    <row r="41" spans="1:2" x14ac:dyDescent="0.2">
      <c r="A41" s="20">
        <v>190</v>
      </c>
      <c r="B41" s="11">
        <f>MAX(A41-$G$2,0)+MAX($G$1-A41,0)-Strangle!$C$35</f>
        <v>38.029554001301733</v>
      </c>
    </row>
    <row r="42" spans="1:2" x14ac:dyDescent="0.2">
      <c r="A42" s="20">
        <v>195</v>
      </c>
      <c r="B42" s="11">
        <f>MAX(A42-$G$2,0)+MAX($G$1-A42,0)-Strangle!$C$35</f>
        <v>43.029554001301733</v>
      </c>
    </row>
    <row r="43" spans="1:2" x14ac:dyDescent="0.2">
      <c r="A43" s="20">
        <v>200</v>
      </c>
      <c r="B43" s="11">
        <f>MAX(A43-$G$2,0)+MAX($G$1-A43,0)-Strangle!$C$35</f>
        <v>48.029554001301733</v>
      </c>
    </row>
    <row r="44" spans="1:2" x14ac:dyDescent="0.2">
      <c r="A44" s="20">
        <v>205</v>
      </c>
      <c r="B44" s="11">
        <f>MAX(A44-$G$2,0)+MAX($G$1-A44,0)-Strangle!$C$35</f>
        <v>53.029554001301733</v>
      </c>
    </row>
    <row r="45" spans="1:2" x14ac:dyDescent="0.2">
      <c r="A45" s="20">
        <v>210</v>
      </c>
      <c r="B45" s="11">
        <f>MAX(A45-$G$2,0)+MAX($G$1-A45,0)-Strangle!$C$35</f>
        <v>58.029554001301733</v>
      </c>
    </row>
    <row r="46" spans="1:2" x14ac:dyDescent="0.2">
      <c r="A46" s="20">
        <v>215</v>
      </c>
      <c r="B46" s="11">
        <f>MAX(A46-$G$2,0)+MAX($G$1-A46,0)-Strangle!$C$35</f>
        <v>63.029554001301733</v>
      </c>
    </row>
    <row r="47" spans="1:2" x14ac:dyDescent="0.2">
      <c r="A47" s="20">
        <v>220</v>
      </c>
      <c r="B47" s="11">
        <f>MAX(A47-$G$2,0)+MAX($G$1-A47,0)-Strangle!$C$35</f>
        <v>68.029554001301733</v>
      </c>
    </row>
    <row r="48" spans="1:2" x14ac:dyDescent="0.2">
      <c r="A48" s="20">
        <v>225</v>
      </c>
      <c r="B48" s="11">
        <f>MAX(A48-$G$2,0)+MAX($G$1-A48,0)-Strangle!$C$35</f>
        <v>73.029554001301733</v>
      </c>
    </row>
    <row r="49" spans="1:2" x14ac:dyDescent="0.2">
      <c r="A49" s="20">
        <v>230</v>
      </c>
      <c r="B49" s="11">
        <f>MAX(A49-$G$2,0)+MAX($G$1-A49,0)-Strangle!$C$35</f>
        <v>78.029554001301733</v>
      </c>
    </row>
    <row r="50" spans="1:2" x14ac:dyDescent="0.2">
      <c r="A50" s="20">
        <v>235</v>
      </c>
      <c r="B50" s="11">
        <f>MAX(A50-$G$2,0)+MAX($G$1-A50,0)-Strangle!$C$35</f>
        <v>83.029554001301733</v>
      </c>
    </row>
    <row r="51" spans="1:2" x14ac:dyDescent="0.2">
      <c r="A51" s="20">
        <v>240</v>
      </c>
      <c r="B51" s="11">
        <f>MAX(A51-$G$2,0)+MAX($G$1-A51,0)-Strangle!$C$35</f>
        <v>88.029554001301733</v>
      </c>
    </row>
    <row r="52" spans="1:2" x14ac:dyDescent="0.2">
      <c r="A52" s="20">
        <v>245</v>
      </c>
      <c r="B52" s="11">
        <f>MAX(A52-$G$2,0)+MAX($G$1-A52,0)-Strangle!$C$35</f>
        <v>93.029554001301733</v>
      </c>
    </row>
    <row r="53" spans="1:2" x14ac:dyDescent="0.2">
      <c r="A53" s="20">
        <v>250</v>
      </c>
      <c r="B53" s="11">
        <f>MAX(A53-$G$2,0)+MAX($G$1-A53,0)-Strangle!$C$35</f>
        <v>98.029554001301733</v>
      </c>
    </row>
  </sheetData>
  <phoneticPr fontId="11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74"/>
  <sheetViews>
    <sheetView showGridLines="0" topLeftCell="B19" zoomScale="115" zoomScaleNormal="115" workbookViewId="0">
      <selection activeCell="C35" sqref="C35"/>
    </sheetView>
  </sheetViews>
  <sheetFormatPr defaultRowHeight="13.5" x14ac:dyDescent="0.15"/>
  <cols>
    <col min="1" max="1" width="3" customWidth="1"/>
    <col min="2" max="2" width="25.625" customWidth="1"/>
    <col min="3" max="3" width="25.625" style="1" customWidth="1"/>
    <col min="5" max="5" width="19.875" customWidth="1"/>
    <col min="6" max="6" width="22.75" customWidth="1"/>
    <col min="7" max="7" width="8.75" customWidth="1"/>
    <col min="8" max="8" width="10.625" customWidth="1"/>
    <col min="9" max="9" width="16" customWidth="1"/>
    <col min="12" max="12" width="10.75" customWidth="1"/>
    <col min="13" max="13" width="14" customWidth="1"/>
    <col min="14" max="14" width="15.75" customWidth="1"/>
  </cols>
  <sheetData>
    <row r="1" spans="2:20" ht="55.5" customHeight="1" x14ac:dyDescent="0.15"/>
    <row r="3" spans="2:20" ht="17.25" thickBot="1" x14ac:dyDescent="0.2">
      <c r="B3" s="13" t="str">
        <f>"European " &amp; C22 &amp; " with strike price " &amp; C23</f>
        <v>European Put with strike price 100</v>
      </c>
      <c r="E3" s="2" t="str">
        <f>"European " &amp; F22 &amp; " with strike price " &amp; F23</f>
        <v>European Call with strike price 150</v>
      </c>
    </row>
    <row r="4" spans="2:20" x14ac:dyDescent="0.15">
      <c r="B4" s="9" t="s">
        <v>3</v>
      </c>
      <c r="C4" s="3">
        <v>42383</v>
      </c>
      <c r="E4" s="9" t="s">
        <v>3</v>
      </c>
      <c r="F4" s="3">
        <f>C4</f>
        <v>42383</v>
      </c>
    </row>
    <row r="5" spans="2:20" ht="14.25" thickBot="1" x14ac:dyDescent="0.2">
      <c r="B5" s="9" t="s">
        <v>4</v>
      </c>
      <c r="C5" s="4" t="b">
        <f>_xll.qpSettingsSetEvaluationDate(C4)</f>
        <v>1</v>
      </c>
      <c r="E5" s="9" t="s">
        <v>4</v>
      </c>
      <c r="F5" s="4" t="b">
        <f>_xll.qpSettingsSetEvaluationDate(F4)</f>
        <v>1</v>
      </c>
    </row>
    <row r="6" spans="2:20" ht="15" thickBot="1" x14ac:dyDescent="0.2">
      <c r="B6" s="2"/>
      <c r="C6" s="5"/>
      <c r="E6" s="2"/>
      <c r="F6" s="5"/>
    </row>
    <row r="7" spans="2:20" x14ac:dyDescent="0.15">
      <c r="B7" s="9" t="s">
        <v>5</v>
      </c>
      <c r="C7" s="3">
        <v>42383</v>
      </c>
      <c r="E7" s="9" t="s">
        <v>5</v>
      </c>
      <c r="F7" s="3">
        <f>C7</f>
        <v>42383</v>
      </c>
    </row>
    <row r="8" spans="2:20" x14ac:dyDescent="0.15">
      <c r="B8" s="9" t="s">
        <v>6</v>
      </c>
      <c r="C8" s="6" t="s">
        <v>26</v>
      </c>
      <c r="E8" s="9" t="s">
        <v>6</v>
      </c>
      <c r="F8" s="6" t="str">
        <f>C8</f>
        <v>UnitedStates::NYSE</v>
      </c>
    </row>
    <row r="9" spans="2:20" x14ac:dyDescent="0.15">
      <c r="B9" s="9" t="s">
        <v>7</v>
      </c>
      <c r="C9" s="6">
        <v>0.27572000000000002</v>
      </c>
      <c r="E9" s="9" t="s">
        <v>7</v>
      </c>
      <c r="F9" s="6">
        <v>0.27572000000000002</v>
      </c>
    </row>
    <row r="10" spans="2:20" x14ac:dyDescent="0.15">
      <c r="B10" s="9" t="s">
        <v>8</v>
      </c>
      <c r="C10" s="6" t="s">
        <v>0</v>
      </c>
      <c r="E10" s="9" t="s">
        <v>8</v>
      </c>
      <c r="F10" s="6" t="str">
        <f>C10</f>
        <v>Actual/365 (Fixed)</v>
      </c>
    </row>
    <row r="11" spans="2:20" ht="14.25" thickBot="1" x14ac:dyDescent="0.2">
      <c r="B11" s="9" t="s">
        <v>9</v>
      </c>
      <c r="C11" s="4" t="str">
        <f>_xll.qpBlackConstantVol("BlackVol",C7,C8,C9,C10,,,TRUE)</f>
        <v>BlackVol#0000</v>
      </c>
      <c r="E11" s="9" t="s">
        <v>9</v>
      </c>
      <c r="F11" s="4" t="str">
        <f>_xll.qpBlackConstantVol("BlackVol2",F7,F8,F9,F10,,,TRUE)</f>
        <v>BlackVol2#0000</v>
      </c>
    </row>
    <row r="12" spans="2:20" ht="14.25" x14ac:dyDescent="0.15">
      <c r="B12" s="2"/>
      <c r="C12" s="5"/>
      <c r="E12" s="2"/>
      <c r="F12" s="5"/>
    </row>
    <row r="13" spans="2:20" x14ac:dyDescent="0.15">
      <c r="B13" s="9" t="s">
        <v>10</v>
      </c>
      <c r="C13" s="6">
        <v>132.91</v>
      </c>
      <c r="E13" s="9" t="s">
        <v>10</v>
      </c>
      <c r="F13" s="6">
        <f>C13</f>
        <v>132.91</v>
      </c>
    </row>
    <row r="14" spans="2:20" x14ac:dyDescent="0.15">
      <c r="B14" s="9" t="s">
        <v>11</v>
      </c>
      <c r="C14" s="6">
        <v>6.1999999999999998E-3</v>
      </c>
      <c r="E14" s="9" t="s">
        <v>11</v>
      </c>
      <c r="F14" s="6">
        <v>6.1999999999999998E-3</v>
      </c>
    </row>
    <row r="15" spans="2:20" x14ac:dyDescent="0.15">
      <c r="B15" s="9" t="s">
        <v>12</v>
      </c>
      <c r="C15" s="6">
        <v>3.9100000000000003E-2</v>
      </c>
      <c r="E15" s="9" t="s">
        <v>12</v>
      </c>
      <c r="F15" s="6">
        <v>3.9100000000000003E-2</v>
      </c>
    </row>
    <row r="16" spans="2:20" ht="15.75" thickBot="1" x14ac:dyDescent="0.2">
      <c r="B16" s="9" t="s">
        <v>13</v>
      </c>
      <c r="C16" s="4" t="str">
        <f>_xll.qpGeneralizedBlackScholesProcess("blackscholes1",C11,C13,C10,C7,C14,C15,,,TRUE)</f>
        <v>blackscholes1#0000</v>
      </c>
      <c r="E16" s="9" t="s">
        <v>13</v>
      </c>
      <c r="F16" s="4" t="str">
        <f>_xll.qpGeneralizedBlackScholesProcess("blackscholes2",F11,F13,F10,F7,F14,F15,,,TRUE)</f>
        <v>blackscholes2#0000</v>
      </c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</row>
    <row r="17" spans="2:22" ht="15.75" thickBot="1" x14ac:dyDescent="0.2">
      <c r="B17" s="2"/>
      <c r="C17" s="5"/>
      <c r="E17" s="2"/>
      <c r="F17" s="5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</row>
    <row r="18" spans="2:22" ht="15" x14ac:dyDescent="0.15">
      <c r="B18" s="9" t="s">
        <v>22</v>
      </c>
      <c r="C18" s="3">
        <v>42475</v>
      </c>
      <c r="E18" s="9" t="s">
        <v>22</v>
      </c>
      <c r="F18" s="3">
        <v>42475</v>
      </c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</row>
    <row r="19" spans="2:22" ht="15.75" thickBot="1" x14ac:dyDescent="0.2">
      <c r="B19" s="9" t="s">
        <v>23</v>
      </c>
      <c r="C19" s="4" t="str">
        <f>_xll.qpEuropeanExercise("Eu_Ex1",C18,,,TRUE)</f>
        <v>Eu_Ex1#0000</v>
      </c>
      <c r="E19" s="9" t="s">
        <v>23</v>
      </c>
      <c r="F19" s="4" t="str">
        <f>_xll.qpEuropeanExercise("Eu_Ex2",F18,,,TRUE)</f>
        <v>Eu_Ex2#0000</v>
      </c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</row>
    <row r="20" spans="2:22" ht="15.75" thickBot="1" x14ac:dyDescent="0.2">
      <c r="B20" s="2"/>
      <c r="C20" s="5"/>
      <c r="E20" s="2"/>
      <c r="F20" s="5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</row>
    <row r="21" spans="2:22" ht="15" x14ac:dyDescent="0.15">
      <c r="B21" s="9" t="s">
        <v>14</v>
      </c>
      <c r="C21" s="7" t="s">
        <v>1</v>
      </c>
      <c r="E21" s="9" t="s">
        <v>14</v>
      </c>
      <c r="F21" s="7" t="s">
        <v>1</v>
      </c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</row>
    <row r="22" spans="2:22" ht="15" x14ac:dyDescent="0.15">
      <c r="B22" s="9" t="s">
        <v>15</v>
      </c>
      <c r="C22" s="6" t="s">
        <v>31</v>
      </c>
      <c r="E22" s="9" t="s">
        <v>15</v>
      </c>
      <c r="F22" s="6" t="s">
        <v>24</v>
      </c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</row>
    <row r="23" spans="2:22" ht="15" x14ac:dyDescent="0.15">
      <c r="B23" s="9" t="s">
        <v>16</v>
      </c>
      <c r="C23" s="6">
        <f>利润!G1</f>
        <v>100</v>
      </c>
      <c r="E23" s="9" t="s">
        <v>16</v>
      </c>
      <c r="F23" s="6">
        <f>利润!G2</f>
        <v>150</v>
      </c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</row>
    <row r="24" spans="2:22" ht="15" x14ac:dyDescent="0.15">
      <c r="B24" s="9" t="s">
        <v>21</v>
      </c>
      <c r="C24" s="6" t="str">
        <f>_xll.qpStrikedTypePayoff("StrikeType1",C21,C22,C23,,,,TRUE)</f>
        <v>StrikeType1#0000</v>
      </c>
      <c r="D24" t="str">
        <f>_xll.ooRangeRetrieveError(C24)</f>
        <v/>
      </c>
      <c r="E24" s="9" t="s">
        <v>21</v>
      </c>
      <c r="F24" s="6" t="str">
        <f>_xll.qpStrikedTypePayoff("StrikeType2",F21,F22,F23,,,,TRUE)</f>
        <v>StrikeType2#0000</v>
      </c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</row>
    <row r="25" spans="2:22" ht="15" x14ac:dyDescent="0.15">
      <c r="B25" s="9" t="s">
        <v>17</v>
      </c>
      <c r="C25" s="6" t="s">
        <v>25</v>
      </c>
      <c r="E25" s="9" t="s">
        <v>17</v>
      </c>
      <c r="F25" s="6" t="s">
        <v>25</v>
      </c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</row>
    <row r="26" spans="2:22" ht="15.75" thickBot="1" x14ac:dyDescent="0.2">
      <c r="B26" s="9" t="s">
        <v>18</v>
      </c>
      <c r="C26" s="4" t="str">
        <f>_xll.qpPricingEngine("PriceEngine1",C25,C16,,,TRUE)</f>
        <v>PriceEngine1#0000</v>
      </c>
      <c r="E26" s="9" t="s">
        <v>18</v>
      </c>
      <c r="F26" s="4" t="str">
        <f>_xll.qpPricingEngine("PriceEngine2",F25,F16,,,TRUE)</f>
        <v>PriceEngine2#0000</v>
      </c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</row>
    <row r="27" spans="2:22" ht="15.75" thickBot="1" x14ac:dyDescent="0.2">
      <c r="B27" s="2"/>
      <c r="C27" s="5"/>
      <c r="E27" s="2"/>
      <c r="F27" s="5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</row>
    <row r="28" spans="2:22" ht="15" x14ac:dyDescent="0.15">
      <c r="B28" s="9" t="s">
        <v>19</v>
      </c>
      <c r="C28" s="7" t="str">
        <f>_xll.qpVanillaOption("Eu_Option1",C24,C19,,,TRUE)</f>
        <v>Eu_Option1#0000</v>
      </c>
      <c r="D28" t="str">
        <f>_xll.ooRangeRetrieveError(C28)</f>
        <v/>
      </c>
      <c r="E28" s="9" t="s">
        <v>19</v>
      </c>
      <c r="F28" s="7" t="str">
        <f>_xll.qpVanillaOption("Eu_Option2",F24,F19,,,TRUE)</f>
        <v>Eu_Option2#0000</v>
      </c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</row>
    <row r="29" spans="2:22" ht="15" x14ac:dyDescent="0.15">
      <c r="B29" s="9" t="s">
        <v>20</v>
      </c>
      <c r="C29" s="6" t="b">
        <f>_xll.qpInstrumentSetPricingEngine(C28,C26)</f>
        <v>1</v>
      </c>
      <c r="D29" t="str">
        <f>_xll.ooRangeRetrieveError(C29)</f>
        <v/>
      </c>
      <c r="E29" s="9" t="s">
        <v>20</v>
      </c>
      <c r="F29" s="6" t="b">
        <f>_xll.qpInstrumentSetPricingEngine(F28,F26)</f>
        <v>1</v>
      </c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</row>
    <row r="30" spans="2:22" ht="15.75" thickBot="1" x14ac:dyDescent="0.2">
      <c r="B30" s="8" t="s">
        <v>2</v>
      </c>
      <c r="C30" s="4">
        <f>_xll.qpInstrumentNPV(C28,C29)</f>
        <v>0.13615359871910063</v>
      </c>
      <c r="E30" s="8" t="s">
        <v>2</v>
      </c>
      <c r="F30" s="4">
        <f>_xll.qpInstrumentNPV(F28,F29)</f>
        <v>1.8312155105538666</v>
      </c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</row>
    <row r="31" spans="2:22" ht="15" x14ac:dyDescent="0.15"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</row>
    <row r="32" spans="2:22" ht="15" x14ac:dyDescent="0.15">
      <c r="C32" s="1" t="str">
        <f>_xll.ooRangeRetrieveError(C30)</f>
        <v/>
      </c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</row>
    <row r="33" spans="2:22" ht="15.75" thickBot="1" x14ac:dyDescent="0.2">
      <c r="B33" s="9" t="s">
        <v>27</v>
      </c>
      <c r="C33" s="4">
        <f>F30+C30</f>
        <v>1.9673691092729673</v>
      </c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</row>
    <row r="34" spans="2:22" ht="14.25" thickBot="1" x14ac:dyDescent="0.2">
      <c r="B34" s="9" t="s">
        <v>41</v>
      </c>
      <c r="C34" s="4">
        <f>C18-C4</f>
        <v>92</v>
      </c>
    </row>
    <row r="35" spans="2:22" ht="14.25" thickBot="1" x14ac:dyDescent="0.2">
      <c r="B35" s="9" t="s">
        <v>42</v>
      </c>
      <c r="C35" s="4">
        <f>C33*EXP(C34/365*C14)</f>
        <v>1.970445998698269</v>
      </c>
    </row>
    <row r="36" spans="2:22" x14ac:dyDescent="0.15">
      <c r="C36"/>
    </row>
    <row r="37" spans="2:22" x14ac:dyDescent="0.15">
      <c r="C37"/>
    </row>
    <row r="38" spans="2:22" x14ac:dyDescent="0.15">
      <c r="C38"/>
    </row>
    <row r="39" spans="2:22" x14ac:dyDescent="0.15">
      <c r="C39"/>
    </row>
    <row r="40" spans="2:22" x14ac:dyDescent="0.15">
      <c r="C40"/>
    </row>
    <row r="41" spans="2:22" x14ac:dyDescent="0.15">
      <c r="C41"/>
    </row>
    <row r="42" spans="2:22" x14ac:dyDescent="0.15">
      <c r="C42"/>
    </row>
    <row r="43" spans="2:22" x14ac:dyDescent="0.15">
      <c r="C43"/>
    </row>
    <row r="44" spans="2:22" x14ac:dyDescent="0.15">
      <c r="C44"/>
    </row>
    <row r="45" spans="2:22" x14ac:dyDescent="0.15">
      <c r="C45"/>
    </row>
    <row r="46" spans="2:22" x14ac:dyDescent="0.15">
      <c r="C46"/>
    </row>
    <row r="47" spans="2:22" x14ac:dyDescent="0.15">
      <c r="C47"/>
    </row>
    <row r="48" spans="2:22" x14ac:dyDescent="0.15">
      <c r="C48"/>
    </row>
    <row r="49" spans="3:3" x14ac:dyDescent="0.15">
      <c r="C49"/>
    </row>
    <row r="50" spans="3:3" x14ac:dyDescent="0.15">
      <c r="C50"/>
    </row>
    <row r="51" spans="3:3" x14ac:dyDescent="0.15">
      <c r="C51"/>
    </row>
    <row r="52" spans="3:3" x14ac:dyDescent="0.15">
      <c r="C52"/>
    </row>
    <row r="53" spans="3:3" x14ac:dyDescent="0.15">
      <c r="C53"/>
    </row>
    <row r="54" spans="3:3" ht="13.5" customHeight="1" x14ac:dyDescent="0.15">
      <c r="C54"/>
    </row>
    <row r="55" spans="3:3" x14ac:dyDescent="0.15">
      <c r="C55"/>
    </row>
    <row r="56" spans="3:3" x14ac:dyDescent="0.15">
      <c r="C56"/>
    </row>
    <row r="57" spans="3:3" x14ac:dyDescent="0.15">
      <c r="C57"/>
    </row>
    <row r="58" spans="3:3" x14ac:dyDescent="0.15">
      <c r="C58"/>
    </row>
    <row r="59" spans="3:3" x14ac:dyDescent="0.15">
      <c r="C59"/>
    </row>
    <row r="60" spans="3:3" x14ac:dyDescent="0.15">
      <c r="C60"/>
    </row>
    <row r="61" spans="3:3" x14ac:dyDescent="0.15">
      <c r="C61"/>
    </row>
    <row r="62" spans="3:3" x14ac:dyDescent="0.15">
      <c r="C62"/>
    </row>
    <row r="63" spans="3:3" x14ac:dyDescent="0.15">
      <c r="C63"/>
    </row>
    <row r="64" spans="3:3" x14ac:dyDescent="0.15">
      <c r="C64"/>
    </row>
    <row r="65" spans="3:3" x14ac:dyDescent="0.15">
      <c r="C65"/>
    </row>
    <row r="66" spans="3:3" x14ac:dyDescent="0.15">
      <c r="C66"/>
    </row>
    <row r="67" spans="3:3" x14ac:dyDescent="0.15">
      <c r="C67"/>
    </row>
    <row r="68" spans="3:3" x14ac:dyDescent="0.15">
      <c r="C68"/>
    </row>
    <row r="69" spans="3:3" x14ac:dyDescent="0.15">
      <c r="C69"/>
    </row>
    <row r="70" spans="3:3" x14ac:dyDescent="0.15">
      <c r="C70"/>
    </row>
    <row r="71" spans="3:3" x14ac:dyDescent="0.15">
      <c r="C71"/>
    </row>
    <row r="72" spans="3:3" x14ac:dyDescent="0.15">
      <c r="C72"/>
    </row>
    <row r="73" spans="3:3" x14ac:dyDescent="0.15">
      <c r="C73"/>
    </row>
    <row r="74" spans="3:3" x14ac:dyDescent="0.15">
      <c r="C74"/>
    </row>
  </sheetData>
  <phoneticPr fontId="1" type="noConversion"/>
  <dataValidations count="5">
    <dataValidation type="list" allowBlank="1" showInputMessage="1" showErrorMessage="1" sqref="C8 F8">
      <formula1>"TARGET,UnitedKingdom::Exchange,UnitedKingdom::Metals,UnitedKingdom::Settlement,UnitedStates::GovernmentBond,UnitedStates::NERC,UnitedStates::NYSE,UnitedStates::Settlement,Switzerland,Japan,Italy::Exchange,NullCalendar"</formula1>
    </dataValidation>
    <dataValidation type="list" allowBlank="1" showInputMessage="1" showErrorMessage="1" sqref="C10 F10">
      <formula1>"Actual/Actual (ISDA),Actual/360,30/360 (Bond Basis),30E/360 (Eurobond Basis),Actual/365 (Fixed),Actual/Actual (ISMA),Actual/Actual (AFB),1/1,30/360 (Italian),Simple"</formula1>
    </dataValidation>
    <dataValidation type="list" allowBlank="1" showInputMessage="1" showErrorMessage="1" sqref="C22 F22">
      <formula1>"Call,Put"</formula1>
    </dataValidation>
    <dataValidation type="list" allowBlank="1" showInputMessage="1" showErrorMessage="1" sqref="C25 F25">
      <formula1>"AB,AC,ACGAPA,ADA,ADGAPA,ADE,AE,AP,BAWA,AEQPB,CRR,I,FDA,FDE,FDB,JR,LR,JOSHI,TIAN,TRI,BSA,PE,SE,FE,FPE,QE,QFE"</formula1>
    </dataValidation>
    <dataValidation type="list" allowBlank="1" showInputMessage="1" showErrorMessage="1" sqref="C21 F21">
      <formula1>"Vanilla,PercentageStrike,AssetOrNothing,CashOrNothing,Gap,SuperShare,SuperFund"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"/>
  <sheetViews>
    <sheetView showGridLines="0" zoomScale="190" zoomScaleNormal="190" workbookViewId="0">
      <selection activeCell="B3" sqref="B3"/>
    </sheetView>
  </sheetViews>
  <sheetFormatPr defaultRowHeight="13.5" x14ac:dyDescent="0.15"/>
  <cols>
    <col min="1" max="1" width="22.375" customWidth="1"/>
    <col min="2" max="2" width="32.5" bestFit="1" customWidth="1"/>
  </cols>
  <sheetData>
    <row r="1" spans="1:2" ht="25.5" customHeight="1" x14ac:dyDescent="0.15">
      <c r="A1" s="12" t="s">
        <v>28</v>
      </c>
      <c r="B1" s="13" t="s">
        <v>30</v>
      </c>
    </row>
    <row r="2" spans="1:2" ht="16.5" x14ac:dyDescent="0.15">
      <c r="A2" s="12" t="s">
        <v>29</v>
      </c>
      <c r="B2" s="13" t="s">
        <v>32</v>
      </c>
    </row>
  </sheetData>
  <phoneticPr fontId="1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利润</vt:lpstr>
      <vt:lpstr>Strangle</vt:lpstr>
      <vt:lpstr>说明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quantrisk</dc:creator>
  <cp:lastModifiedBy>quantrisk</cp:lastModifiedBy>
  <dcterms:created xsi:type="dcterms:W3CDTF">2013-12-15T12:10:29Z</dcterms:created>
  <dcterms:modified xsi:type="dcterms:W3CDTF">2016-01-22T02:14:10Z</dcterms:modified>
</cp:coreProperties>
</file>